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Google Drive\Trabalhos\Negócios\Contabilidade TI\Biz\Materiais\"/>
    </mc:Choice>
  </mc:AlternateContent>
  <xr:revisionPtr revIDLastSave="0" documentId="13_ncr:1_{904D09FE-4D5B-4B97-B868-963E9B47038F}" xr6:coauthVersionLast="45" xr6:coauthVersionMax="45" xr10:uidLastSave="{00000000-0000-0000-0000-000000000000}"/>
  <bookViews>
    <workbookView xWindow="-120" yWindow="-120" windowWidth="29040" windowHeight="15840" xr2:uid="{96AE748D-743B-4C5E-82DA-186518F51F9A}"/>
  </bookViews>
  <sheets>
    <sheet name="PRINCIPAL" sheetId="1" r:id="rId1"/>
  </sheets>
  <definedNames>
    <definedName name="EconomiaPc">PRINCIPAL!$C$33</definedName>
    <definedName name="EncargosClt">PRINCIPAL!#REF!</definedName>
    <definedName name="ImpostosClt">PRINCIPAL!$C$11</definedName>
    <definedName name="ImpostosPj">PRINCIPAL!$C$25</definedName>
    <definedName name="SalarioBaseClt">PRINCIPAL!$C$5</definedName>
    <definedName name="SalarioBasePj">PRINCIPAL!$C$19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P6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J7" i="1"/>
  <c r="J8" i="1"/>
  <c r="J9" i="1"/>
  <c r="T9" i="1" s="1"/>
  <c r="J10" i="1"/>
  <c r="J11" i="1"/>
  <c r="J12" i="1"/>
  <c r="J13" i="1"/>
  <c r="T13" i="1" s="1"/>
  <c r="J14" i="1"/>
  <c r="J15" i="1"/>
  <c r="J16" i="1"/>
  <c r="J17" i="1"/>
  <c r="T17" i="1" s="1"/>
  <c r="J18" i="1"/>
  <c r="J19" i="1"/>
  <c r="J20" i="1"/>
  <c r="J21" i="1"/>
  <c r="T21" i="1" s="1"/>
  <c r="J22" i="1"/>
  <c r="J23" i="1"/>
  <c r="J24" i="1"/>
  <c r="J25" i="1"/>
  <c r="T25" i="1" s="1"/>
  <c r="I7" i="1"/>
  <c r="I8" i="1" s="1"/>
  <c r="L6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K6" i="1"/>
  <c r="J6" i="1"/>
  <c r="T6" i="1" s="1"/>
  <c r="U6" i="1" l="1"/>
  <c r="T23" i="1"/>
  <c r="T19" i="1"/>
  <c r="T15" i="1"/>
  <c r="T11" i="1"/>
  <c r="T7" i="1"/>
  <c r="T22" i="1"/>
  <c r="T18" i="1"/>
  <c r="T14" i="1"/>
  <c r="T10" i="1"/>
  <c r="T24" i="1"/>
  <c r="T20" i="1"/>
  <c r="T16" i="1"/>
  <c r="T12" i="1"/>
  <c r="T8" i="1"/>
  <c r="I9" i="1"/>
  <c r="P8" i="1"/>
  <c r="P7" i="1"/>
  <c r="U7" i="1" l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I10" i="1"/>
  <c r="P9" i="1"/>
  <c r="I11" i="1" l="1"/>
  <c r="P10" i="1"/>
  <c r="I12" i="1" l="1"/>
  <c r="P11" i="1"/>
  <c r="I13" i="1" l="1"/>
  <c r="P12" i="1"/>
  <c r="I14" i="1" l="1"/>
  <c r="P13" i="1"/>
  <c r="I15" i="1" l="1"/>
  <c r="P14" i="1"/>
  <c r="I16" i="1" l="1"/>
  <c r="P15" i="1"/>
  <c r="I17" i="1" l="1"/>
  <c r="P16" i="1"/>
  <c r="I18" i="1" l="1"/>
  <c r="P17" i="1"/>
  <c r="I19" i="1" l="1"/>
  <c r="P18" i="1"/>
  <c r="I20" i="1" l="1"/>
  <c r="P19" i="1"/>
  <c r="I21" i="1" l="1"/>
  <c r="P20" i="1"/>
  <c r="I22" i="1" l="1"/>
  <c r="P21" i="1"/>
  <c r="I23" i="1" l="1"/>
  <c r="P22" i="1"/>
  <c r="I24" i="1" l="1"/>
  <c r="P23" i="1"/>
  <c r="I25" i="1" l="1"/>
  <c r="P25" i="1" s="1"/>
  <c r="P24" i="1"/>
</calcChain>
</file>

<file path=xl/sharedStrings.xml><?xml version="1.0" encoding="utf-8"?>
<sst xmlns="http://schemas.openxmlformats.org/spreadsheetml/2006/main" count="25" uniqueCount="20">
  <si>
    <t>by</t>
  </si>
  <si>
    <t>Ano</t>
  </si>
  <si>
    <t>Impostos</t>
  </si>
  <si>
    <t>Líquido</t>
  </si>
  <si>
    <t>% de Economia</t>
  </si>
  <si>
    <t>(Quantos % do seu salário BRUTO você economiza por mês)</t>
  </si>
  <si>
    <t>Impostos CLT</t>
  </si>
  <si>
    <t>Impostos PJ</t>
  </si>
  <si>
    <r>
      <t xml:space="preserve">(Soma dos seus impostos mensais como </t>
    </r>
    <r>
      <rPr>
        <b/>
        <sz val="8"/>
        <color theme="1"/>
        <rFont val="Calibri"/>
        <family val="2"/>
        <scheme val="minor"/>
      </rPr>
      <t>PJ</t>
    </r>
    <r>
      <rPr>
        <sz val="8"/>
        <color theme="1"/>
        <rFont val="Calibri"/>
        <family val="2"/>
        <scheme val="minor"/>
      </rPr>
      <t>)</t>
    </r>
  </si>
  <si>
    <r>
      <t xml:space="preserve">(Soma dos seus impostos mensais como </t>
    </r>
    <r>
      <rPr>
        <b/>
        <sz val="8"/>
        <color theme="1"/>
        <rFont val="Calibri"/>
        <family val="2"/>
        <scheme val="minor"/>
      </rPr>
      <t>CLT</t>
    </r>
    <r>
      <rPr>
        <sz val="8"/>
        <color theme="1"/>
        <rFont val="Calibri"/>
        <family val="2"/>
        <scheme val="minor"/>
      </rPr>
      <t>)</t>
    </r>
  </si>
  <si>
    <t>Acúmulo Patrimonial</t>
  </si>
  <si>
    <t>Patrimônio CLT</t>
  </si>
  <si>
    <t>Imposto Economizado</t>
  </si>
  <si>
    <t>Patrimônio PJ</t>
  </si>
  <si>
    <t>Salário Base CLT</t>
  </si>
  <si>
    <t>Salário Bruto PJ</t>
  </si>
  <si>
    <t>(Informe seu salário bruto como PJ)</t>
  </si>
  <si>
    <t>(Informe seu salário como consta na carteira)</t>
  </si>
  <si>
    <r>
      <rPr>
        <b/>
        <u/>
        <sz val="14"/>
        <color rgb="FF632E9B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
 - Preencher as células de fundo roxo com valores obtidos da Calculadora CLT x PJ
 - O último campo é a porcentagem do seu salário a ser poupada mensalmente
</t>
    </r>
    <r>
      <rPr>
        <b/>
        <u/>
        <sz val="14"/>
        <color rgb="FF632E9B"/>
        <rFont val="Calibri"/>
        <family val="2"/>
        <scheme val="minor"/>
      </rPr>
      <t>Premissas:</t>
    </r>
    <r>
      <rPr>
        <sz val="11"/>
        <color theme="1"/>
        <rFont val="Calibri"/>
        <family val="2"/>
        <scheme val="minor"/>
      </rPr>
      <t xml:space="preserve">
 - Não inclui nenhum tipo de dissídio ou correção monetária
 - No cenário PJ, assume-se que você faça a sua poupança mensal e </t>
    </r>
    <r>
      <rPr>
        <u/>
        <sz val="11"/>
        <color theme="1"/>
        <rFont val="Calibri"/>
        <family val="2"/>
        <scheme val="minor"/>
      </rPr>
      <t>também</t>
    </r>
    <r>
      <rPr>
        <sz val="11"/>
        <color theme="1"/>
        <rFont val="Calibri"/>
        <family val="2"/>
        <scheme val="minor"/>
      </rPr>
      <t xml:space="preserve"> guarde os valores economizados com impostos
 - Também não conta os encargos da CLT que o patrão vai economizar (isto acelera ainda mais o enriquecimento do PJ, caso seja repassado)
</t>
    </r>
    <r>
      <rPr>
        <b/>
        <u/>
        <sz val="14"/>
        <color rgb="FF632E9B"/>
        <rFont val="Calibri"/>
        <family val="2"/>
        <scheme val="minor"/>
      </rPr>
      <t>Vídeos Recomendados:</t>
    </r>
  </si>
  <si>
    <t>Vl Poupado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</si>
</sst>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"/>
    <numFmt numFmtId="166" formatCode="\+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Merriweather"/>
    </font>
    <font>
      <b/>
      <u/>
      <sz val="14"/>
      <color rgb="FF632E9B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632E9B"/>
      <name val="Calibri"/>
      <family val="2"/>
      <scheme val="minor"/>
    </font>
    <font>
      <b/>
      <sz val="28"/>
      <color rgb="FF444444"/>
      <name val="Franklin Gothic Book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24"/>
      <color rgb="FF444444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632E9B"/>
      </bottom>
      <diagonal/>
    </border>
    <border>
      <left style="medium">
        <color rgb="FF632E9B"/>
      </left>
      <right/>
      <top style="medium">
        <color rgb="FF632E9B"/>
      </top>
      <bottom/>
      <diagonal/>
    </border>
    <border>
      <left/>
      <right/>
      <top style="medium">
        <color rgb="FF632E9B"/>
      </top>
      <bottom/>
      <diagonal/>
    </border>
    <border>
      <left/>
      <right style="medium">
        <color rgb="FF632E9B"/>
      </right>
      <top style="medium">
        <color rgb="FF632E9B"/>
      </top>
      <bottom/>
      <diagonal/>
    </border>
    <border>
      <left style="medium">
        <color rgb="FF632E9B"/>
      </left>
      <right/>
      <top/>
      <bottom/>
      <diagonal/>
    </border>
    <border>
      <left/>
      <right style="medium">
        <color rgb="FF632E9B"/>
      </right>
      <top/>
      <bottom/>
      <diagonal/>
    </border>
    <border>
      <left style="medium">
        <color rgb="FF632E9B"/>
      </left>
      <right/>
      <top/>
      <bottom style="medium">
        <color rgb="FF632E9B"/>
      </bottom>
      <diagonal/>
    </border>
    <border>
      <left/>
      <right style="medium">
        <color rgb="FF632E9B"/>
      </right>
      <top/>
      <bottom style="medium">
        <color rgb="FF632E9B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40" fontId="0" fillId="3" borderId="0" xfId="0" applyNumberFormat="1" applyFill="1" applyAlignment="1">
      <alignment horizontal="right"/>
    </xf>
    <xf numFmtId="0" fontId="0" fillId="3" borderId="0" xfId="0" applyFill="1" applyAlignment="1">
      <alignment vertical="center"/>
    </xf>
    <xf numFmtId="40" fontId="0" fillId="3" borderId="0" xfId="0" applyNumberFormat="1" applyFill="1" applyAlignment="1">
      <alignment horizontal="right" vertical="center"/>
    </xf>
    <xf numFmtId="166" fontId="1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center" vertical="top"/>
    </xf>
    <xf numFmtId="0" fontId="10" fillId="5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top"/>
    </xf>
    <xf numFmtId="8" fontId="7" fillId="4" borderId="3" xfId="0" applyNumberFormat="1" applyFont="1" applyFill="1" applyBorder="1" applyAlignment="1">
      <alignment horizontal="center" vertical="center"/>
    </xf>
    <xf numFmtId="8" fontId="7" fillId="4" borderId="4" xfId="0" applyNumberFormat="1" applyFont="1" applyFill="1" applyBorder="1" applyAlignment="1">
      <alignment horizontal="center" vertical="center"/>
    </xf>
    <xf numFmtId="8" fontId="7" fillId="4" borderId="5" xfId="0" applyNumberFormat="1" applyFont="1" applyFill="1" applyBorder="1" applyAlignment="1">
      <alignment horizontal="center" vertical="center"/>
    </xf>
    <xf numFmtId="8" fontId="7" fillId="4" borderId="6" xfId="0" applyNumberFormat="1" applyFont="1" applyFill="1" applyBorder="1" applyAlignment="1">
      <alignment horizontal="center" vertical="center"/>
    </xf>
    <xf numFmtId="8" fontId="7" fillId="4" borderId="0" xfId="0" applyNumberFormat="1" applyFont="1" applyFill="1" applyAlignment="1">
      <alignment horizontal="center" vertical="center"/>
    </xf>
    <xf numFmtId="8" fontId="7" fillId="4" borderId="7" xfId="0" applyNumberFormat="1" applyFont="1" applyFill="1" applyBorder="1" applyAlignment="1">
      <alignment horizontal="center" vertical="center"/>
    </xf>
    <xf numFmtId="8" fontId="7" fillId="4" borderId="8" xfId="0" applyNumberFormat="1" applyFont="1" applyFill="1" applyBorder="1" applyAlignment="1">
      <alignment horizontal="center" vertical="center"/>
    </xf>
    <xf numFmtId="8" fontId="7" fillId="4" borderId="2" xfId="0" applyNumberFormat="1" applyFont="1" applyFill="1" applyBorder="1" applyAlignment="1">
      <alignment horizontal="center" vertical="center"/>
    </xf>
    <xf numFmtId="8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10" fontId="12" fillId="4" borderId="3" xfId="0" applyNumberFormat="1" applyFont="1" applyFill="1" applyBorder="1" applyAlignment="1">
      <alignment horizontal="center" vertical="center"/>
    </xf>
    <xf numFmtId="10" fontId="12" fillId="4" borderId="4" xfId="0" applyNumberFormat="1" applyFont="1" applyFill="1" applyBorder="1" applyAlignment="1">
      <alignment horizontal="center" vertical="center"/>
    </xf>
    <xf numFmtId="10" fontId="12" fillId="4" borderId="5" xfId="0" applyNumberFormat="1" applyFont="1" applyFill="1" applyBorder="1" applyAlignment="1">
      <alignment horizontal="center" vertical="center"/>
    </xf>
    <xf numFmtId="10" fontId="12" fillId="4" borderId="6" xfId="0" applyNumberFormat="1" applyFont="1" applyFill="1" applyBorder="1" applyAlignment="1">
      <alignment horizontal="center" vertical="center"/>
    </xf>
    <xf numFmtId="10" fontId="12" fillId="4" borderId="0" xfId="0" applyNumberFormat="1" applyFont="1" applyFill="1" applyAlignment="1">
      <alignment horizontal="center" vertical="center"/>
    </xf>
    <xf numFmtId="10" fontId="12" fillId="4" borderId="7" xfId="0" applyNumberFormat="1" applyFont="1" applyFill="1" applyBorder="1" applyAlignment="1">
      <alignment horizontal="center" vertical="center"/>
    </xf>
    <xf numFmtId="10" fontId="12" fillId="4" borderId="8" xfId="0" applyNumberFormat="1" applyFont="1" applyFill="1" applyBorder="1" applyAlignment="1">
      <alignment horizontal="center" vertical="center"/>
    </xf>
    <xf numFmtId="10" fontId="12" fillId="4" borderId="2" xfId="0" applyNumberFormat="1" applyFont="1" applyFill="1" applyBorder="1" applyAlignment="1">
      <alignment horizontal="center" vertical="center"/>
    </xf>
    <xf numFmtId="10" fontId="12" fillId="4" borderId="9" xfId="0" applyNumberFormat="1" applyFont="1" applyFill="1" applyBorder="1" applyAlignment="1">
      <alignment horizontal="center" vertical="center"/>
    </xf>
    <xf numFmtId="40" fontId="1" fillId="6" borderId="0" xfId="0" applyNumberFormat="1" applyFont="1" applyFill="1" applyAlignment="1">
      <alignment horizontal="right" vertical="center"/>
    </xf>
    <xf numFmtId="0" fontId="2" fillId="2" borderId="0" xfId="1" applyAlignment="1">
      <alignment horizontal="right" vertical="center" wrapText="1"/>
    </xf>
  </cellXfs>
  <cellStyles count="2">
    <cellStyle name="Ênfase3" xfId="1" builtinId="37"/>
    <cellStyle name="Normal" xfId="0" builtinId="0"/>
  </cellStyles>
  <dxfs count="15"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font>
        <b/>
      </font>
      <numFmt numFmtId="8" formatCode="#,##0.00;[Red]\-#,##0.00"/>
      <fill>
        <patternFill patternType="solid">
          <fgColor indexed="64"/>
          <bgColor theme="7" tint="0.7999816888943144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6" formatCode="\+#,##0.00_ ;[Red]\-#,##0.00\ 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</font>
      <numFmt numFmtId="8" formatCode="#,##0.00;[Red]\-#,##0.00"/>
      <fill>
        <patternFill patternType="solid">
          <fgColor indexed="64"/>
          <bgColor theme="7" tint="0.7999816888943144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8" formatCode="#,##0.00;[Red]\-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8" formatCode="#,##0.00;[Red]\-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8" formatCode="#,##0.00;[Red]\-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youtu.be/DQRkHG31dc4?utm_source=calculadora&amp;utm_medium=excel&amp;utm_campaign=Calculadora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hyperlink" Target="https://www.youtube.com/watch?v=BkXevfzYCZY&amp;utm_source=calculadora&amp;utm_medium=excel&amp;utm_campaign=Calculador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57150</xdr:rowOff>
    </xdr:from>
    <xdr:to>
      <xdr:col>0</xdr:col>
      <xdr:colOff>3295650</xdr:colOff>
      <xdr:row>4</xdr:row>
      <xdr:rowOff>171450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C8DB147-ABDD-4157-B5A9-4B92D70A6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247650"/>
          <a:ext cx="320992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99867</xdr:colOff>
      <xdr:row>37</xdr:row>
      <xdr:rowOff>731</xdr:rowOff>
    </xdr:from>
    <xdr:to>
      <xdr:col>0</xdr:col>
      <xdr:colOff>3238501</xdr:colOff>
      <xdr:row>46</xdr:row>
      <xdr:rowOff>4504</xdr:rowOff>
    </xdr:to>
    <xdr:pic>
      <xdr:nvPicPr>
        <xdr:cNvPr id="6" name="Imagem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E5654-9BE4-4699-BD62-2A6818034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7" y="7658831"/>
          <a:ext cx="3138634" cy="1718273"/>
        </a:xfrm>
        <a:prstGeom prst="rect">
          <a:avLst/>
        </a:prstGeom>
        <a:ln w="88900" cap="sq" cmpd="thickThin">
          <a:solidFill>
            <a:srgbClr val="C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0</xdr:col>
      <xdr:colOff>99333</xdr:colOff>
      <xdr:row>26</xdr:row>
      <xdr:rowOff>40822</xdr:rowOff>
    </xdr:from>
    <xdr:to>
      <xdr:col>0</xdr:col>
      <xdr:colOff>3238501</xdr:colOff>
      <xdr:row>34</xdr:row>
      <xdr:rowOff>185594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1FB531-6ED3-48B2-83C9-ED377F60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3" y="5527222"/>
          <a:ext cx="3139168" cy="1735447"/>
        </a:xfrm>
        <a:prstGeom prst="rect">
          <a:avLst/>
        </a:prstGeom>
        <a:ln w="88900" cap="sq" cmpd="thickThin">
          <a:solidFill>
            <a:srgbClr val="C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85D426-729B-4644-A40E-C074C42123EF}" name="PatrimonioClt" displayName="PatrimonioClt" ref="I5:M25" totalsRowShown="0" headerRowDxfId="1" dataDxfId="14" headerRowCellStyle="Ênfase3">
  <autoFilter ref="I5:M25" xr:uid="{FC67F135-0186-4010-A251-24D7B153692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2165AB8-2940-487A-9C7C-6E0AF07CB6C4}" name="Ano" dataDxfId="13"/>
    <tableColumn id="2" xr3:uid="{94B323A2-43D1-4E29-BDC8-6AECD6CE2A00}" name="Impostos" dataDxfId="12">
      <calculatedColumnFormula>ImpostosClt*12</calculatedColumnFormula>
    </tableColumn>
    <tableColumn id="3" xr3:uid="{811BAEC0-64E4-4893-AE11-69A0841445D5}" name="Líquido" dataDxfId="11">
      <calculatedColumnFormula>(SalarioBaseClt  + ImpostosClt) * 12</calculatedColumnFormula>
    </tableColumn>
    <tableColumn id="4" xr3:uid="{D0B8A348-04E8-4029-9BB9-7CA648E8AE97}" name="Vl Poupado" dataDxfId="5">
      <calculatedColumnFormula>(SalarioBaseClt * EconomiaPc) * 12</calculatedColumnFormula>
    </tableColumn>
    <tableColumn id="5" xr3:uid="{BB3C31E2-84EF-4934-B3BB-B7593F6A241F}" name="Acúmulo Patrimonial" dataDxfId="4">
      <calculatedColumnFormula>M5+IFERROR(PatrimonioClt[[#This Row],[Vl Poupado]], 0)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76F203-30A3-495E-890B-7108F058BECD}" name="PatrimonioPJ" displayName="PatrimonioPJ" ref="P5:U25" totalsRowShown="0" headerRowDxfId="0" dataDxfId="10" headerRowCellStyle="Ênfase3">
  <autoFilter ref="P5:U25" xr:uid="{03DC0781-C41E-4794-8D8F-044CFF79ED3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36E66D7-F3EA-4E8E-A813-5650A156CFFE}" name="Ano" dataDxfId="9">
      <calculatedColumnFormula>PatrimonioClt[[#This Row],[Ano]]</calculatedColumnFormula>
    </tableColumn>
    <tableColumn id="2" xr3:uid="{67ACD259-C53A-4079-94FB-485A39D6551B}" name="Impostos" dataDxfId="8">
      <calculatedColumnFormula>ImpostosPj*12</calculatedColumnFormula>
    </tableColumn>
    <tableColumn id="3" xr3:uid="{0D801BDB-05A1-480D-942D-15B34D6DF3DA}" name="Líquido" dataDxfId="7">
      <calculatedColumnFormula>(SalarioBasePj  + ImpostosPj) * 12</calculatedColumnFormula>
    </tableColumn>
    <tableColumn id="4" xr3:uid="{F4DDAB4D-9134-474B-A190-32F516C8B436}" name="Vl Poupado" dataDxfId="6">
      <calculatedColumnFormula>(SalarioBasePj * EconomiaPc) * 12</calculatedColumnFormula>
    </tableColumn>
    <tableColumn id="6" xr3:uid="{6752A8E1-A7E3-474B-995B-AA0DF7986909}" name="Imposto Economizado" dataDxfId="3">
      <calculatedColumnFormula>(-PatrimonioClt[[#This Row],[Impostos]]- -PatrimonioPJ[[#This Row],[Impostos]])</calculatedColumnFormula>
    </tableColumn>
    <tableColumn id="5" xr3:uid="{BC334E73-247C-40E3-91FF-A841290C8C5B}" name="Acúmulo Patrimonial" dataDxfId="2">
      <calculatedColumnFormula>U5+IFERROR(PatrimonioPJ[[#This Row],[Vl Poupado]], 0)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43B7-7DA2-4398-B3F8-428A6C279010}">
  <sheetPr>
    <tabColor rgb="FF7030A0"/>
  </sheetPr>
  <dimension ref="A1:U49"/>
  <sheetViews>
    <sheetView tabSelected="1" workbookViewId="0">
      <pane xSplit="1" topLeftCell="B1" activePane="topRight" state="frozen"/>
      <selection pane="topRight" activeCell="J30" sqref="J30"/>
    </sheetView>
  </sheetViews>
  <sheetFormatPr defaultRowHeight="15"/>
  <cols>
    <col min="1" max="1" width="50" style="2" customWidth="1"/>
    <col min="2" max="2" width="4.28515625" style="3" customWidth="1"/>
    <col min="3" max="6" width="10.5703125" style="3" customWidth="1"/>
    <col min="7" max="8" width="4.28515625" style="3" customWidth="1"/>
    <col min="9" max="9" width="4.7109375" style="4" customWidth="1"/>
    <col min="10" max="10" width="12.140625" style="4" customWidth="1"/>
    <col min="11" max="11" width="12" style="4" customWidth="1"/>
    <col min="12" max="12" width="13.140625" style="4" customWidth="1"/>
    <col min="13" max="13" width="15.5703125" style="4" customWidth="1"/>
    <col min="14" max="15" width="4.28515625" style="3" customWidth="1"/>
    <col min="16" max="16" width="4.7109375" style="4" customWidth="1"/>
    <col min="17" max="17" width="12.140625" style="3" customWidth="1"/>
    <col min="18" max="18" width="12" style="3" customWidth="1"/>
    <col min="19" max="19" width="13.140625" style="3" customWidth="1"/>
    <col min="20" max="21" width="15.5703125" style="3" customWidth="1"/>
    <col min="22" max="16384" width="9.140625" style="3"/>
  </cols>
  <sheetData>
    <row r="1" spans="1:21">
      <c r="A1" s="1" t="s">
        <v>0</v>
      </c>
    </row>
    <row r="3" spans="1:21" ht="31.5" customHeight="1">
      <c r="I3" s="11" t="s">
        <v>11</v>
      </c>
      <c r="J3" s="11"/>
      <c r="K3" s="11"/>
      <c r="L3" s="11"/>
      <c r="M3" s="11"/>
      <c r="P3" s="11" t="s">
        <v>13</v>
      </c>
      <c r="Q3" s="11"/>
      <c r="R3" s="11"/>
      <c r="S3" s="11"/>
      <c r="T3" s="11"/>
      <c r="U3" s="11"/>
    </row>
    <row r="4" spans="1:21" ht="19.5" thickBot="1">
      <c r="C4" s="12" t="s">
        <v>14</v>
      </c>
      <c r="D4" s="12"/>
      <c r="E4" s="12"/>
      <c r="F4" s="12"/>
      <c r="Q4" s="4"/>
      <c r="R4" s="4"/>
      <c r="S4" s="4"/>
      <c r="T4" s="4"/>
    </row>
    <row r="5" spans="1:21" ht="30">
      <c r="C5" s="23">
        <v>10000</v>
      </c>
      <c r="D5" s="24"/>
      <c r="E5" s="24"/>
      <c r="F5" s="25"/>
      <c r="I5" s="43" t="s">
        <v>1</v>
      </c>
      <c r="J5" s="43" t="s">
        <v>2</v>
      </c>
      <c r="K5" s="43" t="s">
        <v>3</v>
      </c>
      <c r="L5" s="43" t="s">
        <v>19</v>
      </c>
      <c r="M5" s="43" t="s">
        <v>10</v>
      </c>
      <c r="N5" s="6"/>
      <c r="O5" s="6"/>
      <c r="P5" s="43" t="s">
        <v>1</v>
      </c>
      <c r="Q5" s="43" t="s">
        <v>2</v>
      </c>
      <c r="R5" s="43" t="s">
        <v>3</v>
      </c>
      <c r="S5" s="43" t="s">
        <v>19</v>
      </c>
      <c r="T5" s="43" t="s">
        <v>12</v>
      </c>
      <c r="U5" s="43" t="s">
        <v>10</v>
      </c>
    </row>
    <row r="6" spans="1:21">
      <c r="C6" s="26"/>
      <c r="D6" s="27"/>
      <c r="E6" s="27"/>
      <c r="F6" s="28"/>
      <c r="I6" s="9">
        <v>1</v>
      </c>
      <c r="J6" s="7">
        <f t="shared" ref="J6:J25" si="0">ImpostosClt*12</f>
        <v>-31124.879999999997</v>
      </c>
      <c r="K6" s="7">
        <f t="shared" ref="K6:K25" si="1">(SalarioBaseClt  + ImpostosClt) * 12</f>
        <v>88875.12</v>
      </c>
      <c r="L6" s="7">
        <f t="shared" ref="L6:L25" si="2">(SalarioBaseClt * EconomiaPc) * 12</f>
        <v>12000</v>
      </c>
      <c r="M6" s="42">
        <f>PatrimonioClt[[#This Row],[Vl Poupado]]</f>
        <v>12000</v>
      </c>
      <c r="N6" s="6"/>
      <c r="O6" s="6"/>
      <c r="P6" s="9">
        <f>PatrimonioClt[[#This Row],[Ano]]</f>
        <v>1</v>
      </c>
      <c r="Q6" s="7">
        <f t="shared" ref="Q6:Q25" si="3">ImpostosPj*12</f>
        <v>-11702.400000000001</v>
      </c>
      <c r="R6" s="7">
        <f t="shared" ref="R6:R25" si="4">(SalarioBasePj  + ImpostosPj) * 12</f>
        <v>108297.59999999999</v>
      </c>
      <c r="S6" s="7">
        <f t="shared" ref="S6:S25" si="5">(SalarioBasePj * EconomiaPc) * 12</f>
        <v>12000</v>
      </c>
      <c r="T6" s="8">
        <f>(-PatrimonioClt[[#This Row],[Impostos]]- -PatrimonioPJ[[#This Row],[Impostos]])</f>
        <v>19422.479999999996</v>
      </c>
      <c r="U6" s="42">
        <f>PatrimonioPJ[[#This Row],[Vl Poupado]] + PatrimonioPJ[[#This Row],[Imposto Economizado]]</f>
        <v>31422.479999999996</v>
      </c>
    </row>
    <row r="7" spans="1:21" ht="15.75" thickBot="1">
      <c r="C7" s="29"/>
      <c r="D7" s="30"/>
      <c r="E7" s="30"/>
      <c r="F7" s="31"/>
      <c r="I7" s="9">
        <f>I6+1</f>
        <v>2</v>
      </c>
      <c r="J7" s="7">
        <f t="shared" si="0"/>
        <v>-31124.879999999997</v>
      </c>
      <c r="K7" s="7">
        <f t="shared" si="1"/>
        <v>88875.12</v>
      </c>
      <c r="L7" s="7">
        <f t="shared" si="2"/>
        <v>12000</v>
      </c>
      <c r="M7" s="42">
        <f>M6+PatrimonioClt[[#This Row],[Vl Poupado]]</f>
        <v>24000</v>
      </c>
      <c r="N7" s="6"/>
      <c r="O7" s="6"/>
      <c r="P7" s="9">
        <f>PatrimonioClt[[#This Row],[Ano]]</f>
        <v>2</v>
      </c>
      <c r="Q7" s="7">
        <f t="shared" si="3"/>
        <v>-11702.400000000001</v>
      </c>
      <c r="R7" s="7">
        <f t="shared" si="4"/>
        <v>108297.59999999999</v>
      </c>
      <c r="S7" s="7">
        <f t="shared" si="5"/>
        <v>12000</v>
      </c>
      <c r="T7" s="8">
        <f>(-PatrimonioClt[[#This Row],[Impostos]]- -PatrimonioPJ[[#This Row],[Impostos]])</f>
        <v>19422.479999999996</v>
      </c>
      <c r="U7" s="42">
        <f>U6+PatrimonioPJ[[#This Row],[Vl Poupado]]+PatrimonioPJ[[#This Row],[Imposto Economizado]]</f>
        <v>62844.959999999992</v>
      </c>
    </row>
    <row r="8" spans="1:21">
      <c r="A8" s="32" t="s">
        <v>18</v>
      </c>
      <c r="C8" s="13" t="s">
        <v>17</v>
      </c>
      <c r="D8" s="13"/>
      <c r="E8" s="13"/>
      <c r="F8" s="13"/>
      <c r="I8" s="9">
        <f t="shared" ref="I8:I25" si="6">I7+1</f>
        <v>3</v>
      </c>
      <c r="J8" s="7">
        <f t="shared" si="0"/>
        <v>-31124.879999999997</v>
      </c>
      <c r="K8" s="7">
        <f t="shared" si="1"/>
        <v>88875.12</v>
      </c>
      <c r="L8" s="7">
        <f t="shared" si="2"/>
        <v>12000</v>
      </c>
      <c r="M8" s="42">
        <f>M7+PatrimonioClt[[#This Row],[Vl Poupado]]</f>
        <v>36000</v>
      </c>
      <c r="N8" s="6"/>
      <c r="O8" s="6"/>
      <c r="P8" s="9">
        <f>PatrimonioClt[[#This Row],[Ano]]</f>
        <v>3</v>
      </c>
      <c r="Q8" s="7">
        <f t="shared" si="3"/>
        <v>-11702.400000000001</v>
      </c>
      <c r="R8" s="7">
        <f t="shared" si="4"/>
        <v>108297.59999999999</v>
      </c>
      <c r="S8" s="7">
        <f t="shared" si="5"/>
        <v>12000</v>
      </c>
      <c r="T8" s="8">
        <f>(-PatrimonioClt[[#This Row],[Impostos]]- -PatrimonioPJ[[#This Row],[Impostos]])</f>
        <v>19422.479999999996</v>
      </c>
      <c r="U8" s="42">
        <f>U7+PatrimonioPJ[[#This Row],[Vl Poupado]]+PatrimonioPJ[[#This Row],[Imposto Economizado]]</f>
        <v>94267.439999999988</v>
      </c>
    </row>
    <row r="9" spans="1:21">
      <c r="A9" s="32"/>
      <c r="I9" s="9">
        <f t="shared" si="6"/>
        <v>4</v>
      </c>
      <c r="J9" s="7">
        <f t="shared" si="0"/>
        <v>-31124.879999999997</v>
      </c>
      <c r="K9" s="7">
        <f t="shared" si="1"/>
        <v>88875.12</v>
      </c>
      <c r="L9" s="7">
        <f t="shared" si="2"/>
        <v>12000</v>
      </c>
      <c r="M9" s="42">
        <f>M8+PatrimonioClt[[#This Row],[Vl Poupado]]</f>
        <v>48000</v>
      </c>
      <c r="N9" s="6"/>
      <c r="O9" s="6"/>
      <c r="P9" s="9">
        <f>PatrimonioClt[[#This Row],[Ano]]</f>
        <v>4</v>
      </c>
      <c r="Q9" s="7">
        <f t="shared" si="3"/>
        <v>-11702.400000000001</v>
      </c>
      <c r="R9" s="7">
        <f t="shared" si="4"/>
        <v>108297.59999999999</v>
      </c>
      <c r="S9" s="7">
        <f t="shared" si="5"/>
        <v>12000</v>
      </c>
      <c r="T9" s="8">
        <f>(-PatrimonioClt[[#This Row],[Impostos]]- -PatrimonioPJ[[#This Row],[Impostos]])</f>
        <v>19422.479999999996</v>
      </c>
      <c r="U9" s="42">
        <f>U8+PatrimonioPJ[[#This Row],[Vl Poupado]]+PatrimonioPJ[[#This Row],[Imposto Economizado]]</f>
        <v>125689.91999999998</v>
      </c>
    </row>
    <row r="10" spans="1:21" ht="15" customHeight="1" thickBot="1">
      <c r="A10" s="32"/>
      <c r="C10" s="12" t="s">
        <v>6</v>
      </c>
      <c r="D10" s="12"/>
      <c r="E10" s="12"/>
      <c r="F10" s="12"/>
      <c r="I10" s="9">
        <f t="shared" si="6"/>
        <v>5</v>
      </c>
      <c r="J10" s="7">
        <f t="shared" si="0"/>
        <v>-31124.879999999997</v>
      </c>
      <c r="K10" s="7">
        <f t="shared" si="1"/>
        <v>88875.12</v>
      </c>
      <c r="L10" s="7">
        <f t="shared" si="2"/>
        <v>12000</v>
      </c>
      <c r="M10" s="42">
        <f>M9+PatrimonioClt[[#This Row],[Vl Poupado]]</f>
        <v>60000</v>
      </c>
      <c r="N10" s="6"/>
      <c r="O10" s="6"/>
      <c r="P10" s="9">
        <f>PatrimonioClt[[#This Row],[Ano]]</f>
        <v>5</v>
      </c>
      <c r="Q10" s="7">
        <f t="shared" si="3"/>
        <v>-11702.400000000001</v>
      </c>
      <c r="R10" s="7">
        <f t="shared" si="4"/>
        <v>108297.59999999999</v>
      </c>
      <c r="S10" s="7">
        <f t="shared" si="5"/>
        <v>12000</v>
      </c>
      <c r="T10" s="8">
        <f>(-PatrimonioClt[[#This Row],[Impostos]]- -PatrimonioPJ[[#This Row],[Impostos]])</f>
        <v>19422.479999999996</v>
      </c>
      <c r="U10" s="42">
        <f>U9+PatrimonioPJ[[#This Row],[Vl Poupado]]+PatrimonioPJ[[#This Row],[Imposto Economizado]]</f>
        <v>157112.39999999997</v>
      </c>
    </row>
    <row r="11" spans="1:21">
      <c r="A11" s="32"/>
      <c r="C11" s="14">
        <v>-2593.7399999999998</v>
      </c>
      <c r="D11" s="15"/>
      <c r="E11" s="15"/>
      <c r="F11" s="16"/>
      <c r="I11" s="9">
        <f t="shared" si="6"/>
        <v>6</v>
      </c>
      <c r="J11" s="7">
        <f t="shared" si="0"/>
        <v>-31124.879999999997</v>
      </c>
      <c r="K11" s="7">
        <f t="shared" si="1"/>
        <v>88875.12</v>
      </c>
      <c r="L11" s="7">
        <f t="shared" si="2"/>
        <v>12000</v>
      </c>
      <c r="M11" s="42">
        <f>M10+PatrimonioClt[[#This Row],[Vl Poupado]]</f>
        <v>72000</v>
      </c>
      <c r="N11" s="6"/>
      <c r="O11" s="6"/>
      <c r="P11" s="9">
        <f>PatrimonioClt[[#This Row],[Ano]]</f>
        <v>6</v>
      </c>
      <c r="Q11" s="7">
        <f t="shared" si="3"/>
        <v>-11702.400000000001</v>
      </c>
      <c r="R11" s="7">
        <f t="shared" si="4"/>
        <v>108297.59999999999</v>
      </c>
      <c r="S11" s="7">
        <f t="shared" si="5"/>
        <v>12000</v>
      </c>
      <c r="T11" s="8">
        <f>(-PatrimonioClt[[#This Row],[Impostos]]- -PatrimonioPJ[[#This Row],[Impostos]])</f>
        <v>19422.479999999996</v>
      </c>
      <c r="U11" s="42">
        <f>U10+PatrimonioPJ[[#This Row],[Vl Poupado]]+PatrimonioPJ[[#This Row],[Imposto Economizado]]</f>
        <v>188534.87999999995</v>
      </c>
    </row>
    <row r="12" spans="1:21" ht="15" customHeight="1">
      <c r="A12" s="32"/>
      <c r="C12" s="17"/>
      <c r="D12" s="18"/>
      <c r="E12" s="18"/>
      <c r="F12" s="19"/>
      <c r="I12" s="9">
        <f t="shared" si="6"/>
        <v>7</v>
      </c>
      <c r="J12" s="7">
        <f t="shared" si="0"/>
        <v>-31124.879999999997</v>
      </c>
      <c r="K12" s="7">
        <f t="shared" si="1"/>
        <v>88875.12</v>
      </c>
      <c r="L12" s="7">
        <f t="shared" si="2"/>
        <v>12000</v>
      </c>
      <c r="M12" s="42">
        <f>M11+PatrimonioClt[[#This Row],[Vl Poupado]]</f>
        <v>84000</v>
      </c>
      <c r="N12" s="6"/>
      <c r="O12" s="6"/>
      <c r="P12" s="9">
        <f>PatrimonioClt[[#This Row],[Ano]]</f>
        <v>7</v>
      </c>
      <c r="Q12" s="7">
        <f t="shared" si="3"/>
        <v>-11702.400000000001</v>
      </c>
      <c r="R12" s="7">
        <f t="shared" si="4"/>
        <v>108297.59999999999</v>
      </c>
      <c r="S12" s="7">
        <f t="shared" si="5"/>
        <v>12000</v>
      </c>
      <c r="T12" s="8">
        <f>(-PatrimonioClt[[#This Row],[Impostos]]- -PatrimonioPJ[[#This Row],[Impostos]])</f>
        <v>19422.479999999996</v>
      </c>
      <c r="U12" s="42">
        <f>U11+PatrimonioPJ[[#This Row],[Vl Poupado]]+PatrimonioPJ[[#This Row],[Imposto Economizado]]</f>
        <v>219957.35999999993</v>
      </c>
    </row>
    <row r="13" spans="1:21" ht="15.75" thickBot="1">
      <c r="A13" s="32"/>
      <c r="C13" s="20"/>
      <c r="D13" s="21"/>
      <c r="E13" s="21"/>
      <c r="F13" s="22"/>
      <c r="I13" s="9">
        <f t="shared" si="6"/>
        <v>8</v>
      </c>
      <c r="J13" s="7">
        <f t="shared" si="0"/>
        <v>-31124.879999999997</v>
      </c>
      <c r="K13" s="7">
        <f t="shared" si="1"/>
        <v>88875.12</v>
      </c>
      <c r="L13" s="7">
        <f t="shared" si="2"/>
        <v>12000</v>
      </c>
      <c r="M13" s="42">
        <f>M12+PatrimonioClt[[#This Row],[Vl Poupado]]</f>
        <v>96000</v>
      </c>
      <c r="N13" s="6"/>
      <c r="O13" s="6"/>
      <c r="P13" s="9">
        <f>PatrimonioClt[[#This Row],[Ano]]</f>
        <v>8</v>
      </c>
      <c r="Q13" s="7">
        <f t="shared" si="3"/>
        <v>-11702.400000000001</v>
      </c>
      <c r="R13" s="7">
        <f t="shared" si="4"/>
        <v>108297.59999999999</v>
      </c>
      <c r="S13" s="7">
        <f t="shared" si="5"/>
        <v>12000</v>
      </c>
      <c r="T13" s="8">
        <f>(-PatrimonioClt[[#This Row],[Impostos]]- -PatrimonioPJ[[#This Row],[Impostos]])</f>
        <v>19422.479999999996</v>
      </c>
      <c r="U13" s="42">
        <f>U12+PatrimonioPJ[[#This Row],[Vl Poupado]]+PatrimonioPJ[[#This Row],[Imposto Economizado]]</f>
        <v>251379.83999999991</v>
      </c>
    </row>
    <row r="14" spans="1:21">
      <c r="A14" s="32"/>
      <c r="C14" s="13" t="s">
        <v>9</v>
      </c>
      <c r="D14" s="13"/>
      <c r="E14" s="13"/>
      <c r="F14" s="13"/>
      <c r="I14" s="9">
        <f t="shared" si="6"/>
        <v>9</v>
      </c>
      <c r="J14" s="7">
        <f t="shared" si="0"/>
        <v>-31124.879999999997</v>
      </c>
      <c r="K14" s="7">
        <f t="shared" si="1"/>
        <v>88875.12</v>
      </c>
      <c r="L14" s="7">
        <f t="shared" si="2"/>
        <v>12000</v>
      </c>
      <c r="M14" s="42">
        <f>M13+PatrimonioClt[[#This Row],[Vl Poupado]]</f>
        <v>108000</v>
      </c>
      <c r="N14" s="6"/>
      <c r="O14" s="6"/>
      <c r="P14" s="9">
        <f>PatrimonioClt[[#This Row],[Ano]]</f>
        <v>9</v>
      </c>
      <c r="Q14" s="7">
        <f t="shared" si="3"/>
        <v>-11702.400000000001</v>
      </c>
      <c r="R14" s="7">
        <f t="shared" si="4"/>
        <v>108297.59999999999</v>
      </c>
      <c r="S14" s="7">
        <f t="shared" si="5"/>
        <v>12000</v>
      </c>
      <c r="T14" s="8">
        <f>(-PatrimonioClt[[#This Row],[Impostos]]- -PatrimonioPJ[[#This Row],[Impostos]])</f>
        <v>19422.479999999996</v>
      </c>
      <c r="U14" s="42">
        <f>U13+PatrimonioPJ[[#This Row],[Vl Poupado]]+PatrimonioPJ[[#This Row],[Imposto Economizado]]</f>
        <v>282802.31999999989</v>
      </c>
    </row>
    <row r="15" spans="1:21">
      <c r="A15" s="32"/>
      <c r="I15" s="9">
        <f t="shared" si="6"/>
        <v>10</v>
      </c>
      <c r="J15" s="7">
        <f t="shared" si="0"/>
        <v>-31124.879999999997</v>
      </c>
      <c r="K15" s="7">
        <f t="shared" si="1"/>
        <v>88875.12</v>
      </c>
      <c r="L15" s="7">
        <f t="shared" si="2"/>
        <v>12000</v>
      </c>
      <c r="M15" s="42">
        <f>M14+PatrimonioClt[[#This Row],[Vl Poupado]]</f>
        <v>120000</v>
      </c>
      <c r="N15" s="6"/>
      <c r="O15" s="6"/>
      <c r="P15" s="9">
        <f>PatrimonioClt[[#This Row],[Ano]]</f>
        <v>10</v>
      </c>
      <c r="Q15" s="7">
        <f t="shared" si="3"/>
        <v>-11702.400000000001</v>
      </c>
      <c r="R15" s="7">
        <f t="shared" si="4"/>
        <v>108297.59999999999</v>
      </c>
      <c r="S15" s="7">
        <f t="shared" si="5"/>
        <v>12000</v>
      </c>
      <c r="T15" s="8">
        <f>(-PatrimonioClt[[#This Row],[Impostos]]- -PatrimonioPJ[[#This Row],[Impostos]])</f>
        <v>19422.479999999996</v>
      </c>
      <c r="U15" s="42">
        <f>U14+PatrimonioPJ[[#This Row],[Vl Poupado]]+PatrimonioPJ[[#This Row],[Imposto Economizado]]</f>
        <v>314224.79999999987</v>
      </c>
    </row>
    <row r="16" spans="1:21">
      <c r="A16" s="32"/>
      <c r="C16" s="10"/>
      <c r="D16" s="10"/>
      <c r="E16" s="10"/>
      <c r="F16" s="10"/>
      <c r="I16" s="9">
        <f t="shared" si="6"/>
        <v>11</v>
      </c>
      <c r="J16" s="7">
        <f t="shared" si="0"/>
        <v>-31124.879999999997</v>
      </c>
      <c r="K16" s="7">
        <f t="shared" si="1"/>
        <v>88875.12</v>
      </c>
      <c r="L16" s="7">
        <f t="shared" si="2"/>
        <v>12000</v>
      </c>
      <c r="M16" s="42">
        <f>M15+PatrimonioClt[[#This Row],[Vl Poupado]]</f>
        <v>132000</v>
      </c>
      <c r="N16" s="6"/>
      <c r="O16" s="6"/>
      <c r="P16" s="9">
        <f>PatrimonioClt[[#This Row],[Ano]]</f>
        <v>11</v>
      </c>
      <c r="Q16" s="7">
        <f t="shared" si="3"/>
        <v>-11702.400000000001</v>
      </c>
      <c r="R16" s="7">
        <f t="shared" si="4"/>
        <v>108297.59999999999</v>
      </c>
      <c r="S16" s="7">
        <f t="shared" si="5"/>
        <v>12000</v>
      </c>
      <c r="T16" s="8">
        <f>(-PatrimonioClt[[#This Row],[Impostos]]- -PatrimonioPJ[[#This Row],[Impostos]])</f>
        <v>19422.479999999996</v>
      </c>
      <c r="U16" s="42">
        <f>U15+PatrimonioPJ[[#This Row],[Vl Poupado]]+PatrimonioPJ[[#This Row],[Imposto Economizado]]</f>
        <v>345647.27999999985</v>
      </c>
    </row>
    <row r="17" spans="1:21">
      <c r="A17" s="32"/>
      <c r="C17" s="10"/>
      <c r="D17" s="10"/>
      <c r="E17" s="10"/>
      <c r="F17" s="10"/>
      <c r="I17" s="9">
        <f t="shared" si="6"/>
        <v>12</v>
      </c>
      <c r="J17" s="7">
        <f t="shared" si="0"/>
        <v>-31124.879999999997</v>
      </c>
      <c r="K17" s="7">
        <f t="shared" si="1"/>
        <v>88875.12</v>
      </c>
      <c r="L17" s="7">
        <f t="shared" si="2"/>
        <v>12000</v>
      </c>
      <c r="M17" s="42">
        <f>M16+PatrimonioClt[[#This Row],[Vl Poupado]]</f>
        <v>144000</v>
      </c>
      <c r="N17" s="6"/>
      <c r="O17" s="6"/>
      <c r="P17" s="9">
        <f>PatrimonioClt[[#This Row],[Ano]]</f>
        <v>12</v>
      </c>
      <c r="Q17" s="7">
        <f t="shared" si="3"/>
        <v>-11702.400000000001</v>
      </c>
      <c r="R17" s="7">
        <f t="shared" si="4"/>
        <v>108297.59999999999</v>
      </c>
      <c r="S17" s="7">
        <f t="shared" si="5"/>
        <v>12000</v>
      </c>
      <c r="T17" s="8">
        <f>(-PatrimonioClt[[#This Row],[Impostos]]- -PatrimonioPJ[[#This Row],[Impostos]])</f>
        <v>19422.479999999996</v>
      </c>
      <c r="U17" s="42">
        <f>U16+PatrimonioPJ[[#This Row],[Vl Poupado]]+PatrimonioPJ[[#This Row],[Imposto Economizado]]</f>
        <v>377069.75999999983</v>
      </c>
    </row>
    <row r="18" spans="1:21" ht="15" customHeight="1" thickBot="1">
      <c r="A18" s="32"/>
      <c r="C18" s="12" t="s">
        <v>15</v>
      </c>
      <c r="D18" s="12"/>
      <c r="E18" s="12"/>
      <c r="F18" s="12"/>
      <c r="I18" s="9">
        <f t="shared" si="6"/>
        <v>13</v>
      </c>
      <c r="J18" s="7">
        <f t="shared" si="0"/>
        <v>-31124.879999999997</v>
      </c>
      <c r="K18" s="7">
        <f t="shared" si="1"/>
        <v>88875.12</v>
      </c>
      <c r="L18" s="7">
        <f t="shared" si="2"/>
        <v>12000</v>
      </c>
      <c r="M18" s="42">
        <f>M17+PatrimonioClt[[#This Row],[Vl Poupado]]</f>
        <v>156000</v>
      </c>
      <c r="N18" s="6"/>
      <c r="O18" s="6"/>
      <c r="P18" s="9">
        <f>PatrimonioClt[[#This Row],[Ano]]</f>
        <v>13</v>
      </c>
      <c r="Q18" s="7">
        <f t="shared" si="3"/>
        <v>-11702.400000000001</v>
      </c>
      <c r="R18" s="7">
        <f t="shared" si="4"/>
        <v>108297.59999999999</v>
      </c>
      <c r="S18" s="7">
        <f t="shared" si="5"/>
        <v>12000</v>
      </c>
      <c r="T18" s="8">
        <f>(-PatrimonioClt[[#This Row],[Impostos]]- -PatrimonioPJ[[#This Row],[Impostos]])</f>
        <v>19422.479999999996</v>
      </c>
      <c r="U18" s="42">
        <f>U17+PatrimonioPJ[[#This Row],[Vl Poupado]]+PatrimonioPJ[[#This Row],[Imposto Economizado]]</f>
        <v>408492.23999999982</v>
      </c>
    </row>
    <row r="19" spans="1:21">
      <c r="A19" s="32"/>
      <c r="C19" s="23">
        <v>10000</v>
      </c>
      <c r="D19" s="24"/>
      <c r="E19" s="24"/>
      <c r="F19" s="25"/>
      <c r="I19" s="9">
        <f t="shared" si="6"/>
        <v>14</v>
      </c>
      <c r="J19" s="7">
        <f t="shared" si="0"/>
        <v>-31124.879999999997</v>
      </c>
      <c r="K19" s="7">
        <f t="shared" si="1"/>
        <v>88875.12</v>
      </c>
      <c r="L19" s="7">
        <f t="shared" si="2"/>
        <v>12000</v>
      </c>
      <c r="M19" s="42">
        <f>M18+PatrimonioClt[[#This Row],[Vl Poupado]]</f>
        <v>168000</v>
      </c>
      <c r="N19" s="6"/>
      <c r="O19" s="6"/>
      <c r="P19" s="9">
        <f>PatrimonioClt[[#This Row],[Ano]]</f>
        <v>14</v>
      </c>
      <c r="Q19" s="7">
        <f t="shared" si="3"/>
        <v>-11702.400000000001</v>
      </c>
      <c r="R19" s="7">
        <f t="shared" si="4"/>
        <v>108297.59999999999</v>
      </c>
      <c r="S19" s="7">
        <f t="shared" si="5"/>
        <v>12000</v>
      </c>
      <c r="T19" s="8">
        <f>(-PatrimonioClt[[#This Row],[Impostos]]- -PatrimonioPJ[[#This Row],[Impostos]])</f>
        <v>19422.479999999996</v>
      </c>
      <c r="U19" s="42">
        <f>U18+PatrimonioPJ[[#This Row],[Vl Poupado]]+PatrimonioPJ[[#This Row],[Imposto Economizado]]</f>
        <v>439914.7199999998</v>
      </c>
    </row>
    <row r="20" spans="1:21" ht="14.25" customHeight="1">
      <c r="A20" s="32"/>
      <c r="C20" s="26"/>
      <c r="D20" s="27"/>
      <c r="E20" s="27"/>
      <c r="F20" s="28"/>
      <c r="I20" s="9">
        <f t="shared" si="6"/>
        <v>15</v>
      </c>
      <c r="J20" s="7">
        <f t="shared" si="0"/>
        <v>-31124.879999999997</v>
      </c>
      <c r="K20" s="7">
        <f t="shared" si="1"/>
        <v>88875.12</v>
      </c>
      <c r="L20" s="7">
        <f t="shared" si="2"/>
        <v>12000</v>
      </c>
      <c r="M20" s="42">
        <f>M19+PatrimonioClt[[#This Row],[Vl Poupado]]</f>
        <v>180000</v>
      </c>
      <c r="N20" s="6"/>
      <c r="O20" s="6"/>
      <c r="P20" s="9">
        <f>PatrimonioClt[[#This Row],[Ano]]</f>
        <v>15</v>
      </c>
      <c r="Q20" s="7">
        <f t="shared" si="3"/>
        <v>-11702.400000000001</v>
      </c>
      <c r="R20" s="7">
        <f t="shared" si="4"/>
        <v>108297.59999999999</v>
      </c>
      <c r="S20" s="7">
        <f t="shared" si="5"/>
        <v>12000</v>
      </c>
      <c r="T20" s="8">
        <f>(-PatrimonioClt[[#This Row],[Impostos]]- -PatrimonioPJ[[#This Row],[Impostos]])</f>
        <v>19422.479999999996</v>
      </c>
      <c r="U20" s="42">
        <f>U19+PatrimonioPJ[[#This Row],[Vl Poupado]]+PatrimonioPJ[[#This Row],[Imposto Economizado]]</f>
        <v>471337.19999999978</v>
      </c>
    </row>
    <row r="21" spans="1:21" ht="15" customHeight="1" thickBot="1">
      <c r="A21" s="32"/>
      <c r="C21" s="29"/>
      <c r="D21" s="30"/>
      <c r="E21" s="30"/>
      <c r="F21" s="31"/>
      <c r="I21" s="9">
        <f t="shared" si="6"/>
        <v>16</v>
      </c>
      <c r="J21" s="7">
        <f t="shared" si="0"/>
        <v>-31124.879999999997</v>
      </c>
      <c r="K21" s="7">
        <f t="shared" si="1"/>
        <v>88875.12</v>
      </c>
      <c r="L21" s="7">
        <f t="shared" si="2"/>
        <v>12000</v>
      </c>
      <c r="M21" s="42">
        <f>M20+PatrimonioClt[[#This Row],[Vl Poupado]]</f>
        <v>192000</v>
      </c>
      <c r="N21" s="6"/>
      <c r="O21" s="6"/>
      <c r="P21" s="9">
        <f>PatrimonioClt[[#This Row],[Ano]]</f>
        <v>16</v>
      </c>
      <c r="Q21" s="7">
        <f t="shared" si="3"/>
        <v>-11702.400000000001</v>
      </c>
      <c r="R21" s="7">
        <f t="shared" si="4"/>
        <v>108297.59999999999</v>
      </c>
      <c r="S21" s="7">
        <f t="shared" si="5"/>
        <v>12000</v>
      </c>
      <c r="T21" s="8">
        <f>(-PatrimonioClt[[#This Row],[Impostos]]- -PatrimonioPJ[[#This Row],[Impostos]])</f>
        <v>19422.479999999996</v>
      </c>
      <c r="U21" s="42">
        <f>U20+PatrimonioPJ[[#This Row],[Vl Poupado]]+PatrimonioPJ[[#This Row],[Imposto Economizado]]</f>
        <v>502759.67999999976</v>
      </c>
    </row>
    <row r="22" spans="1:21" ht="15" customHeight="1">
      <c r="A22" s="32"/>
      <c r="C22" s="13" t="s">
        <v>16</v>
      </c>
      <c r="D22" s="13"/>
      <c r="E22" s="13"/>
      <c r="F22" s="13"/>
      <c r="I22" s="9">
        <f t="shared" si="6"/>
        <v>17</v>
      </c>
      <c r="J22" s="7">
        <f t="shared" si="0"/>
        <v>-31124.879999999997</v>
      </c>
      <c r="K22" s="7">
        <f t="shared" si="1"/>
        <v>88875.12</v>
      </c>
      <c r="L22" s="7">
        <f t="shared" si="2"/>
        <v>12000</v>
      </c>
      <c r="M22" s="42">
        <f>M21+PatrimonioClt[[#This Row],[Vl Poupado]]</f>
        <v>204000</v>
      </c>
      <c r="N22" s="6"/>
      <c r="O22" s="6"/>
      <c r="P22" s="9">
        <f>PatrimonioClt[[#This Row],[Ano]]</f>
        <v>17</v>
      </c>
      <c r="Q22" s="7">
        <f t="shared" si="3"/>
        <v>-11702.400000000001</v>
      </c>
      <c r="R22" s="7">
        <f t="shared" si="4"/>
        <v>108297.59999999999</v>
      </c>
      <c r="S22" s="7">
        <f t="shared" si="5"/>
        <v>12000</v>
      </c>
      <c r="T22" s="8">
        <f>(-PatrimonioClt[[#This Row],[Impostos]]- -PatrimonioPJ[[#This Row],[Impostos]])</f>
        <v>19422.479999999996</v>
      </c>
      <c r="U22" s="42">
        <f>U21+PatrimonioPJ[[#This Row],[Vl Poupado]]+PatrimonioPJ[[#This Row],[Imposto Economizado]]</f>
        <v>534182.1599999998</v>
      </c>
    </row>
    <row r="23" spans="1:21" ht="15.75" customHeight="1">
      <c r="A23" s="32"/>
      <c r="I23" s="9">
        <f t="shared" si="6"/>
        <v>18</v>
      </c>
      <c r="J23" s="7">
        <f t="shared" si="0"/>
        <v>-31124.879999999997</v>
      </c>
      <c r="K23" s="7">
        <f t="shared" si="1"/>
        <v>88875.12</v>
      </c>
      <c r="L23" s="7">
        <f t="shared" si="2"/>
        <v>12000</v>
      </c>
      <c r="M23" s="42">
        <f>M22+PatrimonioClt[[#This Row],[Vl Poupado]]</f>
        <v>216000</v>
      </c>
      <c r="N23" s="6"/>
      <c r="O23" s="6"/>
      <c r="P23" s="9">
        <f>PatrimonioClt[[#This Row],[Ano]]</f>
        <v>18</v>
      </c>
      <c r="Q23" s="7">
        <f t="shared" si="3"/>
        <v>-11702.400000000001</v>
      </c>
      <c r="R23" s="7">
        <f t="shared" si="4"/>
        <v>108297.59999999999</v>
      </c>
      <c r="S23" s="7">
        <f t="shared" si="5"/>
        <v>12000</v>
      </c>
      <c r="T23" s="8">
        <f>(-PatrimonioClt[[#This Row],[Impostos]]- -PatrimonioPJ[[#This Row],[Impostos]])</f>
        <v>19422.479999999996</v>
      </c>
      <c r="U23" s="42">
        <f>U22+PatrimonioPJ[[#This Row],[Vl Poupado]]+PatrimonioPJ[[#This Row],[Imposto Economizado]]</f>
        <v>565604.63999999978</v>
      </c>
    </row>
    <row r="24" spans="1:21" ht="19.5" thickBot="1">
      <c r="A24" s="32"/>
      <c r="C24" s="12" t="s">
        <v>7</v>
      </c>
      <c r="D24" s="12"/>
      <c r="E24" s="12"/>
      <c r="F24" s="12"/>
      <c r="I24" s="9">
        <f t="shared" si="6"/>
        <v>19</v>
      </c>
      <c r="J24" s="7">
        <f t="shared" si="0"/>
        <v>-31124.879999999997</v>
      </c>
      <c r="K24" s="7">
        <f t="shared" si="1"/>
        <v>88875.12</v>
      </c>
      <c r="L24" s="7">
        <f t="shared" si="2"/>
        <v>12000</v>
      </c>
      <c r="M24" s="42">
        <f>M23+PatrimonioClt[[#This Row],[Vl Poupado]]</f>
        <v>228000</v>
      </c>
      <c r="N24" s="6"/>
      <c r="O24" s="6"/>
      <c r="P24" s="9">
        <f>PatrimonioClt[[#This Row],[Ano]]</f>
        <v>19</v>
      </c>
      <c r="Q24" s="7">
        <f t="shared" si="3"/>
        <v>-11702.400000000001</v>
      </c>
      <c r="R24" s="7">
        <f t="shared" si="4"/>
        <v>108297.59999999999</v>
      </c>
      <c r="S24" s="7">
        <f t="shared" si="5"/>
        <v>12000</v>
      </c>
      <c r="T24" s="8">
        <f>(-PatrimonioClt[[#This Row],[Impostos]]- -PatrimonioPJ[[#This Row],[Impostos]])</f>
        <v>19422.479999999996</v>
      </c>
      <c r="U24" s="42">
        <f>U23+PatrimonioPJ[[#This Row],[Vl Poupado]]+PatrimonioPJ[[#This Row],[Imposto Economizado]]</f>
        <v>597027.11999999976</v>
      </c>
    </row>
    <row r="25" spans="1:21">
      <c r="A25" s="32"/>
      <c r="C25" s="14">
        <v>-975.2</v>
      </c>
      <c r="D25" s="15"/>
      <c r="E25" s="15"/>
      <c r="F25" s="16"/>
      <c r="I25" s="9">
        <f t="shared" si="6"/>
        <v>20</v>
      </c>
      <c r="J25" s="7">
        <f t="shared" si="0"/>
        <v>-31124.879999999997</v>
      </c>
      <c r="K25" s="7">
        <f t="shared" si="1"/>
        <v>88875.12</v>
      </c>
      <c r="L25" s="7">
        <f t="shared" si="2"/>
        <v>12000</v>
      </c>
      <c r="M25" s="42">
        <f>M24+PatrimonioClt[[#This Row],[Vl Poupado]]</f>
        <v>240000</v>
      </c>
      <c r="N25" s="6"/>
      <c r="O25" s="6"/>
      <c r="P25" s="9">
        <f>PatrimonioClt[[#This Row],[Ano]]</f>
        <v>20</v>
      </c>
      <c r="Q25" s="7">
        <f t="shared" si="3"/>
        <v>-11702.400000000001</v>
      </c>
      <c r="R25" s="7">
        <f t="shared" si="4"/>
        <v>108297.59999999999</v>
      </c>
      <c r="S25" s="7">
        <f t="shared" si="5"/>
        <v>12000</v>
      </c>
      <c r="T25" s="8">
        <f>(-PatrimonioClt[[#This Row],[Impostos]]- -PatrimonioPJ[[#This Row],[Impostos]])</f>
        <v>19422.479999999996</v>
      </c>
      <c r="U25" s="42">
        <f>U24+PatrimonioPJ[[#This Row],[Vl Poupado]]+PatrimonioPJ[[#This Row],[Imposto Economizado]]</f>
        <v>628449.59999999974</v>
      </c>
    </row>
    <row r="26" spans="1:21">
      <c r="A26" s="32"/>
      <c r="C26" s="17"/>
      <c r="D26" s="18"/>
      <c r="E26" s="18"/>
      <c r="F26" s="19"/>
    </row>
    <row r="27" spans="1:21" ht="15.75" thickBot="1">
      <c r="A27" s="32"/>
      <c r="C27" s="20"/>
      <c r="D27" s="21"/>
      <c r="E27" s="21"/>
      <c r="F27" s="22"/>
    </row>
    <row r="28" spans="1:21">
      <c r="A28" s="32"/>
      <c r="C28" s="13" t="s">
        <v>8</v>
      </c>
      <c r="D28" s="13"/>
      <c r="E28" s="13"/>
      <c r="F28" s="13"/>
    </row>
    <row r="29" spans="1:21">
      <c r="A29" s="32"/>
    </row>
    <row r="30" spans="1:21">
      <c r="A30" s="32"/>
    </row>
    <row r="31" spans="1:21">
      <c r="A31" s="32"/>
    </row>
    <row r="32" spans="1:21" ht="19.5" thickBot="1">
      <c r="A32" s="32"/>
      <c r="C32" s="12" t="s">
        <v>4</v>
      </c>
      <c r="D32" s="12"/>
      <c r="E32" s="12"/>
      <c r="F32" s="12"/>
      <c r="L32" s="5"/>
    </row>
    <row r="33" spans="1:6">
      <c r="A33" s="32"/>
      <c r="C33" s="33">
        <v>0.1</v>
      </c>
      <c r="D33" s="34"/>
      <c r="E33" s="34"/>
      <c r="F33" s="35"/>
    </row>
    <row r="34" spans="1:6">
      <c r="A34" s="32"/>
      <c r="C34" s="36"/>
      <c r="D34" s="37"/>
      <c r="E34" s="37"/>
      <c r="F34" s="38"/>
    </row>
    <row r="35" spans="1:6" ht="15.75" thickBot="1">
      <c r="A35" s="32"/>
      <c r="C35" s="39"/>
      <c r="D35" s="40"/>
      <c r="E35" s="40"/>
      <c r="F35" s="41"/>
    </row>
    <row r="36" spans="1:6">
      <c r="A36" s="32"/>
      <c r="C36" s="13" t="s">
        <v>5</v>
      </c>
      <c r="D36" s="13"/>
      <c r="E36" s="13"/>
      <c r="F36" s="13"/>
    </row>
    <row r="37" spans="1:6">
      <c r="A37" s="32"/>
    </row>
    <row r="38" spans="1:6">
      <c r="A38" s="32"/>
    </row>
    <row r="39" spans="1:6">
      <c r="A39" s="32"/>
    </row>
    <row r="40" spans="1:6">
      <c r="A40" s="32"/>
    </row>
    <row r="41" spans="1:6">
      <c r="A41" s="32"/>
    </row>
    <row r="42" spans="1:6">
      <c r="A42" s="32"/>
    </row>
    <row r="43" spans="1:6">
      <c r="A43" s="32"/>
    </row>
    <row r="44" spans="1:6">
      <c r="A44" s="32"/>
    </row>
    <row r="45" spans="1:6">
      <c r="A45" s="32"/>
    </row>
    <row r="46" spans="1:6">
      <c r="A46" s="32"/>
    </row>
    <row r="47" spans="1:6">
      <c r="A47" s="32"/>
    </row>
    <row r="48" spans="1:6">
      <c r="A48" s="32"/>
    </row>
    <row r="49" spans="1:1">
      <c r="A49" s="32"/>
    </row>
  </sheetData>
  <protectedRanges>
    <protectedRange sqref="C5 C33 C11 C25 C19" name="SalarioClt"/>
  </protectedRanges>
  <mergeCells count="18">
    <mergeCell ref="A8:A49"/>
    <mergeCell ref="C4:F4"/>
    <mergeCell ref="C5:F7"/>
    <mergeCell ref="C8:F8"/>
    <mergeCell ref="C32:F32"/>
    <mergeCell ref="C33:F35"/>
    <mergeCell ref="C36:F36"/>
    <mergeCell ref="C10:F10"/>
    <mergeCell ref="C24:F24"/>
    <mergeCell ref="C25:F27"/>
    <mergeCell ref="C28:F28"/>
    <mergeCell ref="I3:M3"/>
    <mergeCell ref="C18:F18"/>
    <mergeCell ref="C19:F21"/>
    <mergeCell ref="C22:F22"/>
    <mergeCell ref="P3:U3"/>
    <mergeCell ref="C11:F13"/>
    <mergeCell ref="C14:F14"/>
  </mergeCells>
  <pageMargins left="0.511811024" right="0.511811024" top="0.78740157499999996" bottom="0.78740157499999996" header="0.31496062000000002" footer="0.31496062000000002"/>
  <ignoredErrors>
    <ignoredError sqref="U6:U25 M6:M25" calculatedColumn="1"/>
  </ignoredErrors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PRINCIPAL</vt:lpstr>
      <vt:lpstr>EconomiaPc</vt:lpstr>
      <vt:lpstr>ImpostosClt</vt:lpstr>
      <vt:lpstr>ImpostosPj</vt:lpstr>
      <vt:lpstr>SalarioBaseClt</vt:lpstr>
      <vt:lpstr>SalarioBasePj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Aranha</dc:creator>
  <cp:lastModifiedBy>André Aranha</cp:lastModifiedBy>
  <dcterms:created xsi:type="dcterms:W3CDTF">2020-06-21T13:56:47Z</dcterms:created>
  <dcterms:modified xsi:type="dcterms:W3CDTF">2020-07-05T21:13:05Z</dcterms:modified>
</cp:coreProperties>
</file>